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<sst xmlns="http://schemas.openxmlformats.org/spreadsheetml/2006/main" count="48" uniqueCount="36">
  <si>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Доходы</t>
  </si>
  <si>
    <t xml:space="preserve">страховые взносы </t>
  </si>
  <si>
    <t>Число застрахованных</t>
  </si>
  <si>
    <t xml:space="preserve">инвестиционные доходы </t>
  </si>
  <si>
    <t>Всего</t>
  </si>
  <si>
    <t>Расходы</t>
  </si>
  <si>
    <t>страховые выплаты</t>
  </si>
  <si>
    <t>информационное обеспечение</t>
  </si>
  <si>
    <t>вступительный взнос</t>
  </si>
  <si>
    <t xml:space="preserve">расходы на ведение дел </t>
  </si>
  <si>
    <t xml:space="preserve">оплата экспертных комиссий </t>
  </si>
  <si>
    <t>подготовка документов на лицензирование</t>
  </si>
  <si>
    <t xml:space="preserve">Всего </t>
  </si>
  <si>
    <t>Превышение доходов над расходами</t>
  </si>
  <si>
    <t>Единичное значение</t>
  </si>
  <si>
    <t xml:space="preserve">Сумма </t>
  </si>
  <si>
    <t>Комментарии к выбранным в расчетах параметрам:</t>
  </si>
  <si>
    <t>число жалоб с материальной выплатой в системе ОМС в 2007</t>
  </si>
  <si>
    <t>Кол-во выплат</t>
  </si>
  <si>
    <t>Сумма</t>
  </si>
  <si>
    <t>Средний размер выплаты</t>
  </si>
  <si>
    <t>ОВСМР</t>
  </si>
  <si>
    <t>регистрация, госпошлина и др.единоразовые расходы</t>
  </si>
  <si>
    <t xml:space="preserve">Целевые вступительные взносы </t>
  </si>
  <si>
    <t>Накопленные собственные средства</t>
  </si>
  <si>
    <t>ожидаемое число жалоб по платным услугам</t>
  </si>
  <si>
    <t>корректировка частоты с учетом объема платных услуг в 2007:</t>
  </si>
  <si>
    <t>Итого за 3 года деятельности:</t>
  </si>
  <si>
    <t>частота жалоб на одного врача</t>
  </si>
  <si>
    <t>в целях расчета частота страховых случаев принята в 5%</t>
  </si>
  <si>
    <t>ср.размер компенсации по данным ФФОМС, руб.</t>
  </si>
  <si>
    <t>расходы ТФОМС, млн руб.*</t>
  </si>
  <si>
    <t>платные мед услуги, млн руб.*</t>
  </si>
  <si>
    <t>* - Россия в цифрах. Официальное издание. 2010. М. Росстат. стр.</t>
  </si>
  <si>
    <t xml:space="preserve">Прогноз доходов и расходов ОВСМР на 2012-2014 гг. </t>
  </si>
  <si>
    <t>число врачей в 2007*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</si>
</sst>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%"/>
    <numFmt numFmtId="167" formatCode="_-* #,##0.0_р_._-;\-* #,##0.0_р_._-;_-* &quot;-&quot;??_р_._-;_-@_-"/>
    <numFmt numFmtId="168" formatCode="_-* #,##0_р_._-;\-* #,##0_р_._-;_-* &quot;-&quot;??_р_.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59" applyNumberFormat="1" applyFont="1" applyAlignment="1">
      <alignment/>
    </xf>
    <xf numFmtId="0" fontId="40" fillId="0" borderId="0" xfId="0" applyFont="1" applyAlignment="1">
      <alignment wrapText="1"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42" fillId="0" borderId="0" xfId="42" applyNumberFormat="1" applyFont="1" applyAlignment="1">
      <alignment/>
    </xf>
    <xf numFmtId="0" fontId="43" fillId="0" borderId="0" xfId="0" applyFont="1" applyAlignment="1">
      <alignment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168" fontId="0" fillId="0" borderId="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 horizontal="right" vertical="top"/>
    </xf>
    <xf numFmtId="168" fontId="0" fillId="0" borderId="10" xfId="42" applyNumberFormat="1" applyFont="1" applyBorder="1" applyAlignment="1">
      <alignment horizontal="right"/>
    </xf>
    <xf numFmtId="168" fontId="40" fillId="0" borderId="10" xfId="42" applyNumberFormat="1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4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168" fontId="0" fillId="0" borderId="11" xfId="42" applyNumberFormat="1" applyFont="1" applyBorder="1" applyAlignment="1">
      <alignment horizontal="right"/>
    </xf>
    <xf numFmtId="9" fontId="0" fillId="0" borderId="11" xfId="59" applyFont="1" applyBorder="1" applyAlignment="1">
      <alignment horizontal="right"/>
    </xf>
    <xf numFmtId="0" fontId="40" fillId="0" borderId="15" xfId="0" applyFont="1" applyBorder="1" applyAlignment="1">
      <alignment/>
    </xf>
    <xf numFmtId="168" fontId="0" fillId="0" borderId="21" xfId="42" applyNumberFormat="1" applyFont="1" applyBorder="1" applyAlignment="1">
      <alignment horizontal="right"/>
    </xf>
    <xf numFmtId="168" fontId="0" fillId="0" borderId="22" xfId="42" applyNumberFormat="1" applyFont="1" applyBorder="1" applyAlignment="1">
      <alignment horizontal="right"/>
    </xf>
    <xf numFmtId="168" fontId="0" fillId="0" borderId="23" xfId="42" applyNumberFormat="1" applyFont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168" fontId="0" fillId="0" borderId="13" xfId="42" applyNumberFormat="1" applyFont="1" applyBorder="1" applyAlignment="1">
      <alignment horizontal="right"/>
    </xf>
    <xf numFmtId="168" fontId="0" fillId="0" borderId="14" xfId="42" applyNumberFormat="1" applyFont="1" applyBorder="1" applyAlignment="1">
      <alignment horizontal="right"/>
    </xf>
    <xf numFmtId="0" fontId="40" fillId="0" borderId="18" xfId="0" applyFont="1" applyBorder="1" applyAlignment="1">
      <alignment horizontal="center" vertical="center" textRotation="180" wrapText="1"/>
    </xf>
    <xf numFmtId="0" fontId="40" fillId="0" borderId="19" xfId="0" applyFont="1" applyBorder="1" applyAlignment="1">
      <alignment horizontal="center" vertical="center" textRotation="180" wrapText="1"/>
    </xf>
    <xf numFmtId="0" fontId="40" fillId="0" borderId="20" xfId="0" applyFont="1" applyBorder="1" applyAlignment="1">
      <alignment horizontal="center" vertical="center" textRotation="180" wrapText="1"/>
    </xf>
    <xf numFmtId="168" fontId="40" fillId="0" borderId="18" xfId="42" applyNumberFormat="1" applyFont="1" applyBorder="1" applyAlignment="1">
      <alignment horizontal="center" vertical="center" textRotation="180" wrapText="1"/>
    </xf>
    <xf numFmtId="168" fontId="40" fillId="0" borderId="19" xfId="42" applyNumberFormat="1" applyFont="1" applyBorder="1" applyAlignment="1">
      <alignment horizontal="center" vertical="center" textRotation="180" wrapText="1"/>
    </xf>
    <xf numFmtId="168" fontId="40" fillId="0" borderId="20" xfId="42" applyNumberFormat="1" applyFont="1" applyBorder="1" applyAlignment="1">
      <alignment horizontal="center" vertical="center" textRotation="180"/>
    </xf>
    <xf numFmtId="168" fontId="0" fillId="0" borderId="0" xfId="42" applyNumberFormat="1" applyFont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PageLayoutView="0" workbookViewId="0" topLeftCell="B1">
      <selection activeCell="B10" sqref="B10"/>
    </sheetView>
  </sheetViews>
  <sheetFormatPr defaultColWidth="9.00390625" defaultRowHeight="14.25"/>
  <cols>
    <col min="2" max="2" width="38.00390625" style="0" customWidth="1"/>
    <col min="3" max="3" width="10.375" style="0" customWidth="1"/>
    <col min="4" max="4" width="8.25390625" style="0" customWidth="1"/>
    <col min="5" max="5" width="15.25390625" style="0" bestFit="1" customWidth="1"/>
    <col min="6" max="6" width="9.625" style="0" customWidth="1"/>
    <col min="7" max="7" width="11.625" style="0" bestFit="1" customWidth="1"/>
    <col min="8" max="8" width="12.50390625" style="0" customWidth="1"/>
    <col min="9" max="10" width="11.625" style="0" bestFit="1" customWidth="1"/>
    <col min="11" max="11" width="14.75390625" style="0" customWidth="1"/>
  </cols>
  <sheetData>
    <row r="2" spans="3:7" ht="15.75">
      <c r="C2" s="50" t="s">
        <v>34</v>
      </c>
      <c r="D2" s="51"/>
      <c r="E2" s="51"/>
      <c r="F2" s="51"/>
      <c r="G2" s="51"/>
    </row>
    <row r="3" ht="15">
      <c r="B3" s="1" t="s">
        <v>16</v>
      </c>
    </row>
    <row r="4" spans="2:3" ht="14.25">
      <c r="B4" t="s">
        <v>35</v>
      </c>
      <c r="C4" s="7">
        <v>707000</v>
      </c>
    </row>
    <row r="5" spans="2:3" ht="28.5">
      <c r="B5" s="2" t="s">
        <v>17</v>
      </c>
      <c r="C5" s="5">
        <v>16142</v>
      </c>
    </row>
    <row r="6" spans="2:3" ht="14.25">
      <c r="B6" t="s">
        <v>28</v>
      </c>
      <c r="C6" s="3">
        <f>C5/C4</f>
        <v>0.02283168316831683</v>
      </c>
    </row>
    <row r="7" spans="2:5" ht="28.5">
      <c r="B7" s="2" t="s">
        <v>26</v>
      </c>
      <c r="C7" s="3">
        <f>(C5+C10)/C4</f>
        <v>0.031910948989635805</v>
      </c>
      <c r="E7" t="s">
        <v>29</v>
      </c>
    </row>
    <row r="8" spans="2:3" ht="14.25">
      <c r="B8" s="8" t="s">
        <v>31</v>
      </c>
      <c r="C8" s="5">
        <v>342</v>
      </c>
    </row>
    <row r="9" spans="2:3" ht="14.25">
      <c r="B9" s="8" t="s">
        <v>32</v>
      </c>
      <c r="C9" s="6">
        <v>136</v>
      </c>
    </row>
    <row r="10" spans="2:3" ht="28.5">
      <c r="B10" s="8" t="s">
        <v>25</v>
      </c>
      <c r="C10" s="5">
        <f>C9*C5/C8</f>
        <v>6419.040935672515</v>
      </c>
    </row>
    <row r="11" spans="2:3" ht="28.5">
      <c r="B11" s="2" t="s">
        <v>30</v>
      </c>
      <c r="C11" s="48">
        <v>40000</v>
      </c>
    </row>
    <row r="12" spans="2:3" ht="25.5">
      <c r="B12" s="49" t="s">
        <v>33</v>
      </c>
      <c r="C12" s="48"/>
    </row>
    <row r="13" ht="14.25">
      <c r="B13" s="2"/>
    </row>
    <row r="14" ht="15.75" thickBot="1">
      <c r="B14" s="4" t="s">
        <v>21</v>
      </c>
    </row>
    <row r="15" spans="2:11" ht="13.5" customHeight="1" thickBot="1">
      <c r="B15" s="25"/>
      <c r="C15" s="30">
        <v>2012</v>
      </c>
      <c r="D15" s="31"/>
      <c r="E15" s="32"/>
      <c r="F15" s="30">
        <v>2013</v>
      </c>
      <c r="G15" s="31"/>
      <c r="H15" s="32"/>
      <c r="I15" s="31">
        <v>2014</v>
      </c>
      <c r="J15" s="31"/>
      <c r="K15" s="32"/>
    </row>
    <row r="16" spans="2:11" ht="15" hidden="1">
      <c r="B16" s="26"/>
      <c r="C16" s="11"/>
      <c r="D16" s="9"/>
      <c r="E16" s="10"/>
      <c r="F16" s="11"/>
      <c r="G16" s="9"/>
      <c r="H16" s="10"/>
      <c r="I16" s="9"/>
      <c r="J16" s="9"/>
      <c r="K16" s="10"/>
    </row>
    <row r="17" spans="2:11" ht="102" customHeight="1" thickBot="1">
      <c r="B17" s="27" t="s">
        <v>0</v>
      </c>
      <c r="C17" s="42" t="s">
        <v>14</v>
      </c>
      <c r="D17" s="43" t="s">
        <v>2</v>
      </c>
      <c r="E17" s="44" t="s">
        <v>15</v>
      </c>
      <c r="F17" s="42" t="s">
        <v>14</v>
      </c>
      <c r="G17" s="43" t="s">
        <v>2</v>
      </c>
      <c r="H17" s="44" t="s">
        <v>15</v>
      </c>
      <c r="I17" s="43" t="s">
        <v>14</v>
      </c>
      <c r="J17" s="43" t="s">
        <v>2</v>
      </c>
      <c r="K17" s="44" t="s">
        <v>15</v>
      </c>
    </row>
    <row r="18" spans="2:11" ht="14.25">
      <c r="B18" s="28" t="s">
        <v>1</v>
      </c>
      <c r="C18" s="33">
        <v>4000</v>
      </c>
      <c r="D18" s="14">
        <v>7850</v>
      </c>
      <c r="E18" s="15">
        <f>C18*D18</f>
        <v>31400000</v>
      </c>
      <c r="F18" s="33">
        <v>4000</v>
      </c>
      <c r="G18" s="13">
        <v>17500</v>
      </c>
      <c r="H18" s="15">
        <f>G18*F18</f>
        <v>70000000</v>
      </c>
      <c r="I18" s="13">
        <v>4000</v>
      </c>
      <c r="J18" s="13">
        <v>50000</v>
      </c>
      <c r="K18" s="15">
        <f>J18*I18</f>
        <v>200000000</v>
      </c>
    </row>
    <row r="19" spans="2:11" ht="14.25">
      <c r="B19" s="28" t="s">
        <v>3</v>
      </c>
      <c r="C19" s="33"/>
      <c r="D19" s="13"/>
      <c r="E19" s="15"/>
      <c r="F19" s="33"/>
      <c r="G19" s="13"/>
      <c r="H19" s="15">
        <f>H18*50%*4.5%</f>
        <v>1575000</v>
      </c>
      <c r="I19" s="13"/>
      <c r="J19" s="13"/>
      <c r="K19" s="15">
        <f>K18*50%*4.5%</f>
        <v>4500000</v>
      </c>
    </row>
    <row r="20" spans="2:11" ht="15">
      <c r="B20" s="28" t="s">
        <v>8</v>
      </c>
      <c r="C20" s="33">
        <v>500</v>
      </c>
      <c r="D20" s="13"/>
      <c r="E20" s="16">
        <f>C20*D18</f>
        <v>3925000</v>
      </c>
      <c r="F20" s="33">
        <v>500</v>
      </c>
      <c r="G20" s="13"/>
      <c r="H20" s="16">
        <f>F20*(G18-D18)</f>
        <v>4825000</v>
      </c>
      <c r="I20" s="13">
        <v>500</v>
      </c>
      <c r="J20" s="13"/>
      <c r="K20" s="16">
        <f>I20*(J18-G18-D18)</f>
        <v>12325000</v>
      </c>
    </row>
    <row r="21" spans="2:11" ht="15">
      <c r="B21" s="27" t="s">
        <v>4</v>
      </c>
      <c r="C21" s="33"/>
      <c r="D21" s="13"/>
      <c r="E21" s="15">
        <f>E18+E19</f>
        <v>31400000</v>
      </c>
      <c r="F21" s="33"/>
      <c r="G21" s="13"/>
      <c r="H21" s="15">
        <f>SUM(H18:H19)</f>
        <v>71575000</v>
      </c>
      <c r="I21" s="13"/>
      <c r="J21" s="13"/>
      <c r="K21" s="15">
        <f>SUM(K18:K19)</f>
        <v>204500000</v>
      </c>
    </row>
    <row r="22" spans="2:11" ht="13.5" customHeight="1" thickBot="1">
      <c r="B22" s="28"/>
      <c r="C22" s="33"/>
      <c r="D22" s="13"/>
      <c r="E22" s="15"/>
      <c r="F22" s="33"/>
      <c r="G22" s="13"/>
      <c r="H22" s="15"/>
      <c r="I22" s="13"/>
      <c r="J22" s="13"/>
      <c r="K22" s="15"/>
    </row>
    <row r="23" spans="2:11" ht="85.5" customHeight="1" thickBot="1">
      <c r="B23" s="35" t="s">
        <v>5</v>
      </c>
      <c r="C23" s="45" t="s">
        <v>20</v>
      </c>
      <c r="D23" s="46" t="s">
        <v>18</v>
      </c>
      <c r="E23" s="47" t="s">
        <v>19</v>
      </c>
      <c r="F23" s="45" t="s">
        <v>20</v>
      </c>
      <c r="G23" s="46" t="s">
        <v>18</v>
      </c>
      <c r="H23" s="47" t="s">
        <v>19</v>
      </c>
      <c r="I23" s="46" t="s">
        <v>20</v>
      </c>
      <c r="J23" s="46" t="s">
        <v>18</v>
      </c>
      <c r="K23" s="47" t="s">
        <v>19</v>
      </c>
    </row>
    <row r="24" spans="2:11" ht="14.25">
      <c r="B24" s="28" t="s">
        <v>6</v>
      </c>
      <c r="C24" s="33">
        <f>C11</f>
        <v>40000</v>
      </c>
      <c r="D24" s="13">
        <f>5%*D18</f>
        <v>392.5</v>
      </c>
      <c r="E24" s="15">
        <f>D24*C24</f>
        <v>15700000</v>
      </c>
      <c r="F24" s="33">
        <f>C24*1.08</f>
        <v>43200</v>
      </c>
      <c r="G24" s="13">
        <f>5%*G18</f>
        <v>875</v>
      </c>
      <c r="H24" s="15">
        <f>G24*F24</f>
        <v>37800000</v>
      </c>
      <c r="I24" s="13">
        <f>F24*1.08</f>
        <v>46656</v>
      </c>
      <c r="J24" s="13">
        <f>J18*5%</f>
        <v>2500</v>
      </c>
      <c r="K24" s="15">
        <f>J24*I24</f>
        <v>116640000</v>
      </c>
    </row>
    <row r="25" spans="2:11" ht="14.25">
      <c r="B25" s="28" t="s">
        <v>7</v>
      </c>
      <c r="C25" s="33">
        <v>160</v>
      </c>
      <c r="D25" s="13"/>
      <c r="E25" s="15">
        <f>C25*D18</f>
        <v>1256000</v>
      </c>
      <c r="F25" s="33">
        <v>160</v>
      </c>
      <c r="G25" s="13"/>
      <c r="H25" s="15">
        <f>F25*G18</f>
        <v>2800000</v>
      </c>
      <c r="I25" s="13">
        <v>160</v>
      </c>
      <c r="J25" s="13"/>
      <c r="K25" s="15">
        <f>I25*J18</f>
        <v>8000000</v>
      </c>
    </row>
    <row r="26" spans="2:11" ht="14.25">
      <c r="B26" s="28" t="s">
        <v>9</v>
      </c>
      <c r="C26" s="34">
        <v>0.08</v>
      </c>
      <c r="D26" s="13"/>
      <c r="E26" s="15">
        <f>C26*E18</f>
        <v>2512000</v>
      </c>
      <c r="F26" s="34">
        <v>0.05</v>
      </c>
      <c r="G26" s="13"/>
      <c r="H26" s="15">
        <f>F26*H18</f>
        <v>3500000</v>
      </c>
      <c r="I26" s="17">
        <v>0.02</v>
      </c>
      <c r="J26" s="13"/>
      <c r="K26" s="15">
        <f>I26*K18</f>
        <v>4000000</v>
      </c>
    </row>
    <row r="27" spans="2:11" ht="14.25">
      <c r="B27" s="28" t="s">
        <v>10</v>
      </c>
      <c r="C27" s="33">
        <v>10000</v>
      </c>
      <c r="D27" s="13"/>
      <c r="E27" s="15">
        <f>C27*D24</f>
        <v>3925000</v>
      </c>
      <c r="F27" s="33">
        <f>C27*1.08</f>
        <v>10800</v>
      </c>
      <c r="G27" s="13"/>
      <c r="H27" s="15">
        <f>F27*G24</f>
        <v>9450000</v>
      </c>
      <c r="I27" s="13">
        <f>F27*1.08</f>
        <v>11664</v>
      </c>
      <c r="J27" s="13"/>
      <c r="K27" s="15">
        <f>I27*J24</f>
        <v>29160000</v>
      </c>
    </row>
    <row r="28" spans="2:11" ht="14.25">
      <c r="B28" s="28" t="s">
        <v>11</v>
      </c>
      <c r="C28" s="33"/>
      <c r="D28" s="13"/>
      <c r="E28" s="15">
        <v>200000</v>
      </c>
      <c r="F28" s="33"/>
      <c r="G28" s="13"/>
      <c r="H28" s="15"/>
      <c r="I28" s="13"/>
      <c r="J28" s="13"/>
      <c r="K28" s="15"/>
    </row>
    <row r="29" spans="2:11" ht="28.5">
      <c r="B29" s="26" t="s">
        <v>22</v>
      </c>
      <c r="C29" s="33"/>
      <c r="D29" s="13"/>
      <c r="E29" s="15">
        <v>150000</v>
      </c>
      <c r="F29" s="33"/>
      <c r="G29" s="13"/>
      <c r="H29" s="15"/>
      <c r="I29" s="13"/>
      <c r="J29" s="13"/>
      <c r="K29" s="15"/>
    </row>
    <row r="30" spans="2:11" ht="15">
      <c r="B30" s="27" t="s">
        <v>12</v>
      </c>
      <c r="C30" s="33"/>
      <c r="D30" s="13"/>
      <c r="E30" s="15">
        <f>SUM(E24:E28)</f>
        <v>23593000</v>
      </c>
      <c r="F30" s="33"/>
      <c r="G30" s="13"/>
      <c r="H30" s="15">
        <f>SUM(H24:H28)</f>
        <v>53550000</v>
      </c>
      <c r="I30" s="13"/>
      <c r="J30" s="13"/>
      <c r="K30" s="15">
        <f>SUM(K24:K28)</f>
        <v>157800000</v>
      </c>
    </row>
    <row r="31" spans="2:11" ht="15" thickBot="1">
      <c r="B31" s="29"/>
      <c r="C31" s="39"/>
      <c r="D31" s="40"/>
      <c r="E31" s="41"/>
      <c r="F31" s="39"/>
      <c r="G31" s="40"/>
      <c r="H31" s="41"/>
      <c r="I31" s="40"/>
      <c r="J31" s="40"/>
      <c r="K31" s="41"/>
    </row>
    <row r="32" spans="2:11" ht="15">
      <c r="B32" s="35" t="s">
        <v>13</v>
      </c>
      <c r="C32" s="36"/>
      <c r="D32" s="37"/>
      <c r="E32" s="38">
        <f>E21-E30</f>
        <v>7807000</v>
      </c>
      <c r="F32" s="36"/>
      <c r="G32" s="37"/>
      <c r="H32" s="38">
        <f>H21-H30</f>
        <v>18025000</v>
      </c>
      <c r="I32" s="37"/>
      <c r="J32" s="37"/>
      <c r="K32" s="38">
        <f>K21-K30</f>
        <v>46700000</v>
      </c>
    </row>
    <row r="33" spans="2:11" ht="14.25">
      <c r="B33" s="28"/>
      <c r="C33" s="12"/>
      <c r="D33" s="18"/>
      <c r="E33" s="19"/>
      <c r="F33" s="12"/>
      <c r="G33" s="18"/>
      <c r="H33" s="19"/>
      <c r="I33" s="18"/>
      <c r="J33" s="18"/>
      <c r="K33" s="19"/>
    </row>
    <row r="34" spans="2:11" ht="15">
      <c r="B34" s="27" t="s">
        <v>27</v>
      </c>
      <c r="C34" s="12"/>
      <c r="D34" s="18"/>
      <c r="E34" s="19"/>
      <c r="F34" s="12"/>
      <c r="G34" s="18"/>
      <c r="H34" s="19"/>
      <c r="I34" s="18"/>
      <c r="J34" s="18"/>
      <c r="K34" s="20">
        <f>E32+H32+K32</f>
        <v>72532000</v>
      </c>
    </row>
    <row r="35" spans="2:11" ht="15">
      <c r="B35" s="27" t="s">
        <v>23</v>
      </c>
      <c r="C35" s="12"/>
      <c r="D35" s="18"/>
      <c r="E35" s="19"/>
      <c r="F35" s="12"/>
      <c r="G35" s="18"/>
      <c r="H35" s="19"/>
      <c r="I35" s="18"/>
      <c r="J35" s="18"/>
      <c r="K35" s="20">
        <f>E20+H20+K20</f>
        <v>21075000</v>
      </c>
    </row>
    <row r="36" spans="2:11" ht="15">
      <c r="B36" s="27" t="s">
        <v>24</v>
      </c>
      <c r="C36" s="12"/>
      <c r="D36" s="18"/>
      <c r="E36" s="19"/>
      <c r="F36" s="12"/>
      <c r="G36" s="18"/>
      <c r="H36" s="19"/>
      <c r="I36" s="18"/>
      <c r="J36" s="18"/>
      <c r="K36" s="21">
        <f>K35+K34</f>
        <v>93607000</v>
      </c>
    </row>
    <row r="37" spans="2:11" ht="15" thickBot="1">
      <c r="B37" s="29"/>
      <c r="C37" s="22"/>
      <c r="D37" s="23"/>
      <c r="E37" s="24"/>
      <c r="F37" s="22"/>
      <c r="G37" s="23"/>
      <c r="H37" s="24"/>
      <c r="I37" s="23"/>
      <c r="J37" s="23"/>
      <c r="K37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Capitolina Tourbina</dc:creator>
  <cp:keywords/>
  <dc:description/>
  <cp:lastModifiedBy>Capitolina Tourbina</cp:lastModifiedBy>
  <dcterms:created xsi:type="dcterms:W3CDTF">2011-02-27T20:50:40Z</dcterms:created>
  <dcterms:modified xsi:type="dcterms:W3CDTF">2011-04-13T20:18:25Z</dcterms:modified>
  <cp:category/>
  <cp:version/>
  <cp:contentType/>
  <cp:contentStatus/>
</cp:coreProperties>
</file>